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agilecapfunds.sharepoint.com/sites/SalesNewOpportunities/Shared Documents/S - Sam Client Services/Website Tools/vf/"/>
    </mc:Choice>
  </mc:AlternateContent>
  <xr:revisionPtr revIDLastSave="33" documentId="8_{853D758F-F203-420D-97C1-F0C092E22AFE}" xr6:coauthVersionLast="47" xr6:coauthVersionMax="47" xr10:uidLastSave="{D4511FD7-A17F-422A-8EB7-608113192CF1}"/>
  <bookViews>
    <workbookView xWindow="29856" yWindow="6660" windowWidth="30912" windowHeight="12696" xr2:uid="{00000000-000D-0000-FFFF-FFFF00000000}"/>
  </bookViews>
  <sheets>
    <sheet name="DSCR Tool" sheetId="1" r:id="rId1"/>
    <sheet name="Loan Calculator" sheetId="2"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 l="1"/>
  <c r="C16" i="1"/>
  <c r="C17" i="2"/>
  <c r="C18" i="2"/>
  <c r="C19" i="2"/>
  <c r="C16" i="2"/>
  <c r="C26" i="1"/>
  <c r="C15" i="1"/>
  <c r="C19" i="1"/>
  <c r="C34" i="1"/>
  <c r="C35" i="1"/>
  <c r="C31" i="1"/>
  <c r="C33" i="1"/>
</calcChain>
</file>

<file path=xl/sharedStrings.xml><?xml version="1.0" encoding="utf-8"?>
<sst xmlns="http://schemas.openxmlformats.org/spreadsheetml/2006/main" count="56" uniqueCount="54">
  <si>
    <t>Debt Service Coverage Ratio Tool</t>
  </si>
  <si>
    <t>Estimate your agency’s ability to support existing and proposed debt.</t>
  </si>
  <si>
    <t>Debt Service Coverage Ratio (DSCR) measures cash flow available for debt payments divided by total annual principal and interest payments. A DSCR above 1.00x indicates positive coverage; many lenders look for approximately 1.25x to 1.35x or better depending on the borrower and transaction.</t>
  </si>
  <si>
    <t>Step 1: Calculate Annual Cash Flow Available for Debt Service</t>
  </si>
  <si>
    <t>Annual amounts ($)</t>
  </si>
  <si>
    <t>Value</t>
  </si>
  <si>
    <t>Commission revenue</t>
  </si>
  <si>
    <t>Fees and other revenue</t>
  </si>
  <si>
    <t>Operating expenses, excluding interest, taxes, depreciation and amortization</t>
  </si>
  <si>
    <t>EBITDA</t>
  </si>
  <si>
    <t>Less: cash taxes</t>
  </si>
  <si>
    <t>Less: capital expenditures</t>
  </si>
  <si>
    <t>Less: owner distributions / other required cash uses</t>
  </si>
  <si>
    <t>Cash Flow Available for Debt Service (CFADS)</t>
  </si>
  <si>
    <t>Step 2: Calculate Total Annual Debt Service</t>
  </si>
  <si>
    <t>Annual debt service ($)</t>
  </si>
  <si>
    <t>Interpretation</t>
  </si>
  <si>
    <t>Existing annual principal and interest payments</t>
  </si>
  <si>
    <t>Below 1.00x</t>
  </si>
  <si>
    <t>Cash flow does not fully cover debt service</t>
  </si>
  <si>
    <t>Proposed loan annual debt service</t>
  </si>
  <si>
    <t>1.00x–1.25x</t>
  </si>
  <si>
    <t>Thin coverage; limited cushion</t>
  </si>
  <si>
    <t>Total Annual Debt Service</t>
  </si>
  <si>
    <t>1.25x–1.50x</t>
  </si>
  <si>
    <t>Common minimum lender range</t>
  </si>
  <si>
    <t>1.50x+</t>
  </si>
  <si>
    <t>Stronger debt-service cushion</t>
  </si>
  <si>
    <t>Step 3: Review Debt Service Coverage</t>
  </si>
  <si>
    <t>Coverage metric</t>
  </si>
  <si>
    <t>Result</t>
  </si>
  <si>
    <t>Debt Service Coverage Ratio (DSCR)</t>
  </si>
  <si>
    <t>Lender target DSCR</t>
  </si>
  <si>
    <t>Excess / (Shortfall) vs. target</t>
  </si>
  <si>
    <t>Maximum total annual debt service at target</t>
  </si>
  <si>
    <t>Additional annual debt-service capacity at target</t>
  </si>
  <si>
    <t>AgileCap | Financing solutions built for insurance agencies</t>
  </si>
  <si>
    <t>Proposed Loan Calculator</t>
  </si>
  <si>
    <t>Enter proposed loan terms to calculate annual debt service for the DSCR analysis.</t>
  </si>
  <si>
    <t>Loan Inputs</t>
  </si>
  <si>
    <t>Input</t>
  </si>
  <si>
    <t>Loan amount</t>
  </si>
  <si>
    <t>Term (months)</t>
  </si>
  <si>
    <t>Interest rate</t>
  </si>
  <si>
    <t>Origination fee</t>
  </si>
  <si>
    <t>Loan Payment Results</t>
  </si>
  <si>
    <t>Output</t>
  </si>
  <si>
    <t>Calculated value</t>
  </si>
  <si>
    <t>Annual debt service</t>
  </si>
  <si>
    <t>Monthly payment</t>
  </si>
  <si>
    <t>Total scheduled payments</t>
  </si>
  <si>
    <t>Total interest expense</t>
  </si>
  <si>
    <t>The proposed annual debt service above flows automatically to the DSCR Tool. Origination fees are shown as an input for transaction planning but are not included in the scheduled payment unless financed into the loan amount.</t>
  </si>
  <si>
    <t xml:space="preserve">
Important: This tool is for illustrative purposes only and is not a credit decision or commitment to lend. Actual underwriting may use adjusted EBITDA, global cash flow, covenants, and other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</si>
</sst>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0\x"/>
    <numFmt numFmtId="166" formatCode="\$#,##0"/>
    <numFmt numFmtId="167" formatCode="0.0%"/>
    <numFmt numFmtId="168" formatCode="\$#,##0.00;[Red]\(\$#,##0.00\);\-"/>
  </numFmts>
  <fonts count="21">
    <font>
      <sz val="11"/>
      <name val="Carlito"/>
    </font>
    <font>
      <sz val="10"/>
      <color rgb="FF000000"/>
      <name val="Aptos"/>
    </font>
    <font>
      <b/>
      <sz val="20"/>
      <color rgb="FFFFFFFF"/>
      <name val="Aptos"/>
    </font>
    <font>
      <i/>
      <sz val="11"/>
      <color rgb="FF17365D"/>
      <name val="Aptos"/>
    </font>
    <font>
      <b/>
      <sz val="12"/>
      <color rgb="FFFFFFFF"/>
      <name val="Aptos"/>
    </font>
    <font>
      <i/>
      <sz val="10"/>
      <color rgb="FF17365D"/>
      <name val="Aptos"/>
    </font>
    <font>
      <sz val="10"/>
      <color rgb="FF1F2933"/>
      <name val="Calibri"/>
    </font>
    <font>
      <b/>
      <sz val="10"/>
      <color rgb="FF1F2933"/>
      <name val="Calibri"/>
    </font>
    <font>
      <i/>
      <sz val="10"/>
      <color rgb="FF1F2933"/>
      <name val="Calibri"/>
    </font>
    <font>
      <b/>
      <i/>
      <sz val="20"/>
      <color rgb="FF17324D"/>
      <name val="Calibri"/>
    </font>
    <font>
      <sz val="9"/>
      <color rgb="FF1F2933"/>
      <name val="Calibri"/>
    </font>
    <font>
      <b/>
      <sz val="11"/>
      <color rgb="FFFFFFFF"/>
      <name val="Calibri"/>
    </font>
    <font>
      <b/>
      <sz val="9"/>
      <color rgb="FFFFFFFF"/>
      <name val="Calibri"/>
    </font>
    <font>
      <sz val="10"/>
      <color rgb="FFD97706"/>
      <name val="Calibri"/>
    </font>
    <font>
      <b/>
      <sz val="9"/>
      <color rgb="FF17324D"/>
      <name val="Calibri"/>
    </font>
    <font>
      <b/>
      <sz val="9"/>
      <color rgb="FF1F2933"/>
      <name val="Calibri"/>
    </font>
    <font>
      <b/>
      <sz val="10"/>
      <color rgb="FFFFFFFF"/>
      <name val="Calibri"/>
    </font>
    <font>
      <i/>
      <sz val="9"/>
      <color rgb="FF1F2933"/>
      <name val="Calibri"/>
    </font>
    <font>
      <b/>
      <i/>
      <sz val="9"/>
      <color rgb="FF17324D"/>
      <name val="Calibri"/>
    </font>
    <font>
      <sz val="9"/>
      <color rgb="FF43B8B1"/>
      <name val="Calibri"/>
    </font>
    <font>
      <b/>
      <sz val="10"/>
      <color rgb="FFD97706"/>
      <name val="Calibri"/>
    </font>
  </fonts>
  <fills count="11">
    <fill>
      <patternFill patternType="none"/>
    </fill>
    <fill>
      <patternFill patternType="gray125"/>
    </fill>
    <fill>
      <patternFill patternType="solid">
        <fgColor rgb="FF17365D"/>
      </patternFill>
    </fill>
    <fill>
      <patternFill patternType="solid">
        <fgColor rgb="FFD9EAF7"/>
      </patternFill>
    </fill>
    <fill>
      <patternFill patternType="solid">
        <fgColor rgb="FF1F4E78"/>
      </patternFill>
    </fill>
    <fill>
      <patternFill patternType="solid">
        <fgColor rgb="FFEAF4F8"/>
      </patternFill>
    </fill>
    <fill>
      <patternFill patternType="solid">
        <fgColor rgb="FFFFFFFF"/>
      </patternFill>
    </fill>
    <fill>
      <patternFill patternType="solid">
        <fgColor rgb="FFF3F6F8"/>
      </patternFill>
    </fill>
    <fill>
      <patternFill patternType="solid">
        <fgColor rgb="FF43B8B1"/>
      </patternFill>
    </fill>
    <fill>
      <patternFill patternType="solid">
        <fgColor rgb="FF17324D"/>
      </patternFill>
    </fill>
    <fill>
      <patternFill patternType="solid">
        <fgColor rgb="FFEAF6F5"/>
      </patternFill>
    </fill>
  </fills>
  <borders count="6">
    <border>
      <left/>
      <right/>
      <top/>
      <bottom/>
      <diagonal/>
    </border>
    <border>
      <left/>
      <right/>
      <top/>
      <bottom style="thin">
        <color rgb="FF17324D"/>
      </bottom>
      <diagonal/>
    </border>
    <border>
      <left/>
      <right/>
      <top/>
      <bottom style="thin">
        <color rgb="FFD7E0E6"/>
      </bottom>
      <diagonal/>
    </border>
    <border>
      <left style="thin">
        <color rgb="FFB9C5CF"/>
      </left>
      <right style="thin">
        <color rgb="FFB9C5CF"/>
      </right>
      <top/>
      <bottom style="thin">
        <color rgb="FFD7E0E6"/>
      </bottom>
      <diagonal/>
    </border>
    <border>
      <left/>
      <right/>
      <top style="thin">
        <color rgb="FF43B8B1"/>
      </top>
      <bottom/>
      <diagonal/>
    </border>
    <border>
      <left style="thin">
        <color rgb="FFB9C5CF"/>
      </left>
      <right style="thin">
        <color rgb="FFB9C5CF"/>
      </right>
      <top/>
      <bottom style="thin">
        <color rgb="FFB9C5CF"/>
      </bottom>
      <diagonal/>
    </border>
  </borders>
  <cellStyleXfs count="1">
    <xf numFmtId="0" fontId="0" fillId="0" borderId="0"/>
  </cellStyleXfs>
  <cellXfs count="52">
    <xf numFmtId="0" fontId="0" fillId="0" borderId="0" xfId="0"/>
    <xf numFmtId="0" fontId="1" fillId="0" borderId="0" xfId="0" applyFont="1"/>
    <xf numFmtId="0" fontId="6" fillId="6" borderId="0" xfId="0" applyFont="1" applyFill="1" applyAlignment="1">
      <alignment vertical="center" wrapText="1"/>
    </xf>
    <xf numFmtId="0" fontId="6" fillId="6" borderId="0" xfId="0" applyFont="1" applyFill="1" applyAlignment="1">
      <alignment vertical="center"/>
    </xf>
    <xf numFmtId="0" fontId="7" fillId="6" borderId="0" xfId="0" applyFont="1" applyFill="1" applyAlignment="1">
      <alignment vertical="center"/>
    </xf>
    <xf numFmtId="164" fontId="6" fillId="6" borderId="0" xfId="0" applyNumberFormat="1" applyFont="1" applyFill="1" applyAlignment="1">
      <alignment vertical="center"/>
    </xf>
    <xf numFmtId="164" fontId="7" fillId="6" borderId="0" xfId="0" applyNumberFormat="1" applyFont="1" applyFill="1" applyAlignment="1">
      <alignment vertical="center"/>
    </xf>
    <xf numFmtId="0" fontId="7" fillId="6" borderId="0" xfId="0" applyFont="1" applyFill="1" applyAlignment="1">
      <alignment vertical="center" wrapText="1"/>
    </xf>
    <xf numFmtId="0" fontId="11" fillId="8" borderId="1" xfId="0" applyFont="1" applyFill="1" applyBorder="1" applyAlignment="1">
      <alignment horizontal="left" vertical="center"/>
    </xf>
    <xf numFmtId="0" fontId="11" fillId="8" borderId="1" xfId="0" applyFont="1" applyFill="1" applyBorder="1" applyAlignment="1">
      <alignment vertical="center"/>
    </xf>
    <xf numFmtId="0" fontId="12" fillId="9" borderId="0" xfId="0" applyFont="1" applyFill="1" applyAlignment="1">
      <alignment horizontal="center" vertical="center" wrapText="1"/>
    </xf>
    <xf numFmtId="164" fontId="12" fillId="9" borderId="0" xfId="0" applyNumberFormat="1" applyFont="1" applyFill="1" applyAlignment="1">
      <alignment horizontal="center" vertical="center" wrapText="1"/>
    </xf>
    <xf numFmtId="0" fontId="12" fillId="9" borderId="0" xfId="0" applyFont="1" applyFill="1" applyAlignment="1">
      <alignment horizontal="center" vertical="center"/>
    </xf>
    <xf numFmtId="164" fontId="13" fillId="10" borderId="3" xfId="0" applyNumberFormat="1" applyFont="1" applyFill="1" applyBorder="1" applyAlignment="1">
      <alignment horizontal="right" vertical="center"/>
    </xf>
    <xf numFmtId="0" fontId="7" fillId="6" borderId="2" xfId="0" applyFont="1" applyFill="1" applyBorder="1" applyAlignment="1">
      <alignment vertical="center"/>
    </xf>
    <xf numFmtId="0" fontId="7" fillId="6" borderId="2" xfId="0" applyFont="1" applyFill="1" applyBorder="1" applyAlignment="1">
      <alignment vertical="center" wrapText="1"/>
    </xf>
    <xf numFmtId="164" fontId="7" fillId="6" borderId="3" xfId="0" applyNumberFormat="1" applyFont="1" applyFill="1" applyBorder="1" applyAlignment="1">
      <alignment horizontal="right" vertical="center"/>
    </xf>
    <xf numFmtId="0" fontId="14" fillId="7" borderId="2" xfId="0" applyFont="1" applyFill="1" applyBorder="1" applyAlignment="1">
      <alignment horizontal="center" vertical="center" wrapText="1"/>
    </xf>
    <xf numFmtId="0" fontId="10" fillId="6" borderId="2" xfId="0" applyFont="1" applyFill="1" applyBorder="1" applyAlignment="1">
      <alignment vertical="center" wrapText="1"/>
    </xf>
    <xf numFmtId="165" fontId="16" fillId="9" borderId="3" xfId="0" applyNumberFormat="1" applyFont="1" applyFill="1" applyBorder="1" applyAlignment="1">
      <alignment horizontal="right" vertical="center"/>
    </xf>
    <xf numFmtId="165" fontId="13" fillId="10" borderId="3" xfId="0" applyNumberFormat="1" applyFont="1" applyFill="1" applyBorder="1" applyAlignment="1">
      <alignment horizontal="right" vertical="center"/>
    </xf>
    <xf numFmtId="0" fontId="17" fillId="7" borderId="0" xfId="0" applyFont="1" applyFill="1" applyAlignment="1">
      <alignment vertical="center" wrapText="1"/>
    </xf>
    <xf numFmtId="0" fontId="6" fillId="6" borderId="2" xfId="0" applyFont="1" applyFill="1" applyBorder="1" applyAlignment="1">
      <alignment vertical="center"/>
    </xf>
    <xf numFmtId="1" fontId="20" fillId="10" borderId="5" xfId="0" applyNumberFormat="1" applyFont="1" applyFill="1" applyBorder="1" applyAlignment="1">
      <alignment horizontal="right" vertical="center"/>
    </xf>
    <xf numFmtId="166" fontId="20" fillId="10" borderId="5" xfId="0" applyNumberFormat="1" applyFont="1" applyFill="1" applyBorder="1" applyAlignment="1">
      <alignment horizontal="right" vertical="center"/>
    </xf>
    <xf numFmtId="167" fontId="20" fillId="10" borderId="5" xfId="0" applyNumberFormat="1" applyFont="1" applyFill="1" applyBorder="1" applyAlignment="1">
      <alignment horizontal="right" vertical="center"/>
    </xf>
    <xf numFmtId="168" fontId="16" fillId="9" borderId="2" xfId="0" applyNumberFormat="1" applyFont="1" applyFill="1" applyBorder="1" applyAlignment="1">
      <alignment horizontal="right" vertical="center"/>
    </xf>
    <xf numFmtId="0" fontId="6" fillId="6" borderId="2" xfId="0" applyFont="1" applyFill="1" applyBorder="1" applyAlignment="1">
      <alignment vertical="center" wrapText="1"/>
    </xf>
    <xf numFmtId="164" fontId="6" fillId="6" borderId="3" xfId="0" applyNumberFormat="1" applyFont="1" applyFill="1" applyBorder="1" applyAlignment="1">
      <alignment horizontal="right" vertical="center"/>
    </xf>
    <xf numFmtId="165" fontId="6" fillId="6" borderId="3" xfId="0" applyNumberFormat="1" applyFont="1" applyFill="1" applyBorder="1" applyAlignment="1">
      <alignment horizontal="right" vertical="center"/>
    </xf>
    <xf numFmtId="168" fontId="6" fillId="6" borderId="2" xfId="0" applyNumberFormat="1" applyFont="1" applyFill="1" applyBorder="1" applyAlignment="1">
      <alignment horizontal="right" vertical="center"/>
    </xf>
    <xf numFmtId="0" fontId="6" fillId="6" borderId="0" xfId="0" applyFont="1" applyFill="1" applyAlignment="1">
      <alignment horizontal="center" vertical="center"/>
    </xf>
    <xf numFmtId="0" fontId="19" fillId="6" borderId="0" xfId="0" applyFont="1" applyFill="1" applyAlignment="1">
      <alignment vertical="center"/>
    </xf>
    <xf numFmtId="0" fontId="7" fillId="6" borderId="0" xfId="0" applyFont="1" applyFill="1" applyAlignment="1">
      <alignment horizontal="center" vertical="center"/>
    </xf>
    <xf numFmtId="0" fontId="2" fillId="2" borderId="0" xfId="0" applyFont="1" applyFill="1" applyAlignment="1">
      <alignment horizontal="center" vertical="center"/>
    </xf>
    <xf numFmtId="0" fontId="9" fillId="6" borderId="0" xfId="0" applyFont="1" applyFill="1" applyAlignment="1">
      <alignment horizontal="center" vertical="center"/>
    </xf>
    <xf numFmtId="0" fontId="3" fillId="3" borderId="0" xfId="0" applyFont="1" applyFill="1" applyAlignment="1">
      <alignment horizontal="center" vertical="center"/>
    </xf>
    <xf numFmtId="0" fontId="7" fillId="6" borderId="0" xfId="0" applyFont="1" applyFill="1" applyAlignment="1">
      <alignment horizontal="left" vertical="center"/>
    </xf>
    <xf numFmtId="0" fontId="4" fillId="4" borderId="0" xfId="0" applyFont="1" applyFill="1" applyAlignment="1">
      <alignment horizontal="left"/>
    </xf>
    <xf numFmtId="0" fontId="11" fillId="8" borderId="1" xfId="0" applyFont="1" applyFill="1" applyBorder="1" applyAlignment="1">
      <alignment horizontal="left" vertical="center"/>
    </xf>
    <xf numFmtId="0" fontId="8" fillId="6" borderId="0" xfId="0" applyFont="1" applyFill="1" applyAlignment="1">
      <alignment vertical="center" wrapText="1"/>
    </xf>
    <xf numFmtId="0" fontId="5" fillId="5" borderId="0" xfId="0" applyFont="1" applyFill="1" applyAlignment="1">
      <alignment vertical="center" wrapText="1"/>
    </xf>
    <xf numFmtId="0" fontId="18" fillId="6" borderId="4" xfId="0" applyFont="1" applyFill="1" applyBorder="1" applyAlignment="1">
      <alignment vertical="center" wrapText="1"/>
    </xf>
    <xf numFmtId="0" fontId="0" fillId="0" borderId="0" xfId="0" applyAlignment="1">
      <alignment horizontal="center"/>
    </xf>
    <xf numFmtId="0" fontId="17" fillId="7" borderId="0" xfId="0" applyFont="1" applyFill="1" applyAlignment="1">
      <alignment horizontal="center" vertical="top" wrapText="1"/>
    </xf>
    <xf numFmtId="0" fontId="14" fillId="7" borderId="2" xfId="0" applyFont="1" applyFill="1" applyBorder="1" applyAlignment="1">
      <alignment horizontal="center" vertical="center"/>
    </xf>
    <xf numFmtId="0" fontId="15" fillId="6" borderId="2" xfId="0" applyFont="1" applyFill="1" applyBorder="1" applyAlignment="1">
      <alignment horizontal="left" vertical="center" wrapText="1"/>
    </xf>
    <xf numFmtId="0" fontId="15" fillId="6" borderId="2" xfId="0" applyFont="1" applyFill="1" applyBorder="1" applyAlignment="1">
      <alignment vertical="center" wrapText="1"/>
    </xf>
    <xf numFmtId="0" fontId="10" fillId="7" borderId="0" xfId="0" applyFont="1" applyFill="1" applyAlignment="1">
      <alignment vertical="center" wrapText="1"/>
    </xf>
    <xf numFmtId="0" fontId="6" fillId="6" borderId="0" xfId="0" applyFont="1" applyFill="1" applyAlignment="1">
      <alignment vertical="center" wrapText="1"/>
    </xf>
    <xf numFmtId="164" fontId="11" fillId="8" borderId="1" xfId="0" applyNumberFormat="1" applyFont="1" applyFill="1" applyBorder="1" applyAlignment="1">
      <alignment horizontal="left" vertical="center"/>
    </xf>
    <xf numFmtId="0" fontId="4" fillId="0" borderId="0" xfId="0" applyFont="1" applyFill="1" applyAlignment="1"/>
  </cellXfs>
  <cellStyles count="1">
    <cellStyle name="Normal" xfId="0" builtinId="0"/>
  </cellStyles>
  <dxfs count="3">
    <dxf>
      <font>
        <b/>
        <color rgb="FF274E13"/>
      </font>
      <fill>
        <patternFill>
          <bgColor rgb="FFD9EAD3"/>
        </patternFill>
      </fill>
    </dxf>
    <dxf>
      <font>
        <b/>
        <color rgb="FF7F6000"/>
      </font>
      <fill>
        <patternFill>
          <bgColor rgb="FFFFF2CC"/>
        </patternFill>
      </fill>
    </dxf>
    <dxf>
      <font>
        <b/>
        <color rgb="FFC00000"/>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2819400</xdr:colOff>
      <xdr:row>0</xdr:row>
      <xdr:rowOff>213360</xdr:rowOff>
    </xdr:from>
    <xdr:to>
      <xdr:col>4</xdr:col>
      <xdr:colOff>668393</xdr:colOff>
      <xdr:row>2</xdr:row>
      <xdr:rowOff>62230</xdr:rowOff>
    </xdr:to>
    <xdr:pic>
      <xdr:nvPicPr>
        <xdr:cNvPr id="2" name="/xl/media/image1.jpeg">
          <a:extLst>
            <a:ext uri="{FF2B5EF4-FFF2-40B4-BE49-F238E27FC236}">
              <a16:creationId xmlns:a16="http://schemas.microsoft.com/office/drawing/2014/main" id="{40B8EBAC-6D19-43BB-A5DE-F42C99CA723A}"/>
            </a:ext>
          </a:extLst>
        </xdr:cNvPr>
        <xdr:cNvPicPr>
          <a:picLocks noChangeAspect="1"/>
        </xdr:cNvPicPr>
      </xdr:nvPicPr>
      <xdr:blipFill>
        <a:blip xmlns:r="http://schemas.openxmlformats.org/officeDocument/2006/relationships" r:embed="rId1"/>
        <a:stretch>
          <a:fillRect/>
        </a:stretch>
      </xdr:blipFill>
      <xdr:spPr>
        <a:xfrm>
          <a:off x="3048000" y="213360"/>
          <a:ext cx="3637653" cy="527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2827020</xdr:colOff>
      <xdr:row>0</xdr:row>
      <xdr:rowOff>403860</xdr:rowOff>
    </xdr:from>
    <xdr:to>
      <xdr:col>4</xdr:col>
      <xdr:colOff>1582793</xdr:colOff>
      <xdr:row>0</xdr:row>
      <xdr:rowOff>934720</xdr:rowOff>
    </xdr:to>
    <xdr:pic>
      <xdr:nvPicPr>
        <xdr:cNvPr id="2" name="/xl/media/image1.jpeg">
          <a:extLst>
            <a:ext uri="{FF2B5EF4-FFF2-40B4-BE49-F238E27FC236}">
              <a16:creationId xmlns:a16="http://schemas.microsoft.com/office/drawing/2014/main" id="{2900A687-8AAB-4F21-BDD3-A39125891660}"/>
            </a:ext>
          </a:extLst>
        </xdr:cNvPr>
        <xdr:cNvPicPr>
          <a:picLocks noChangeAspect="1"/>
        </xdr:cNvPicPr>
      </xdr:nvPicPr>
      <xdr:blipFill>
        <a:blip xmlns:r="http://schemas.openxmlformats.org/officeDocument/2006/relationships" r:embed="rId1"/>
        <a:stretch>
          <a:fillRect/>
        </a:stretch>
      </xdr:blipFill>
      <xdr:spPr>
        <a:xfrm>
          <a:off x="3055620" y="403860"/>
          <a:ext cx="3635113" cy="53340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
  <sheetViews>
    <sheetView showGridLines="0" tabSelected="1" topLeftCell="A13" zoomScaleNormal="100" zoomScaleSheetLayoutView="100" workbookViewId="0">
      <selection activeCell="C34" sqref="C34"/>
    </sheetView>
  </sheetViews>
  <sheetFormatPr defaultRowHeight="14"/>
  <cols>
    <col min="1" max="1" width="3" customWidth="1"/>
    <col min="2" max="2" width="54" customWidth="1"/>
    <col min="3" max="3" width="18" customWidth="1"/>
    <col min="4" max="4" width="4" customWidth="1"/>
    <col min="5" max="5" width="18" customWidth="1"/>
    <col min="6" max="6" width="32" customWidth="1"/>
  </cols>
  <sheetData>
    <row r="1" spans="1:8" ht="41" customHeight="1">
      <c r="A1" s="43"/>
      <c r="B1" s="43"/>
      <c r="C1" s="43"/>
      <c r="D1" s="43"/>
      <c r="E1" s="43"/>
      <c r="F1" s="43"/>
    </row>
    <row r="2" spans="1:8">
      <c r="A2" s="3"/>
      <c r="B2" s="3"/>
      <c r="C2" s="3"/>
      <c r="D2" s="3"/>
      <c r="E2" s="3"/>
      <c r="F2" s="3"/>
      <c r="G2" s="1"/>
      <c r="H2" s="1"/>
    </row>
    <row r="3" spans="1:8" ht="34" customHeight="1">
      <c r="A3" s="3"/>
      <c r="B3" s="33" t="s">
        <v>0</v>
      </c>
      <c r="C3" s="33"/>
      <c r="D3" s="33"/>
      <c r="E3" s="33"/>
      <c r="F3" s="33"/>
      <c r="G3" s="1"/>
      <c r="H3" s="1"/>
    </row>
    <row r="4" spans="1:8" ht="30" customHeight="1">
      <c r="A4" s="3"/>
      <c r="B4" s="35" t="s">
        <v>1</v>
      </c>
      <c r="C4" s="35"/>
      <c r="D4" s="35"/>
      <c r="E4" s="35"/>
      <c r="F4" s="35"/>
      <c r="G4" s="1"/>
      <c r="H4" s="1"/>
    </row>
    <row r="5" spans="1:8" ht="24" customHeight="1">
      <c r="A5" s="3"/>
      <c r="B5" s="7"/>
      <c r="C5" s="7"/>
      <c r="D5" s="7"/>
      <c r="E5" s="7"/>
      <c r="F5" s="7"/>
      <c r="G5" s="1"/>
      <c r="H5" s="1"/>
    </row>
    <row r="6" spans="1:8" ht="54" customHeight="1">
      <c r="A6" s="3"/>
      <c r="B6" s="48" t="s">
        <v>2</v>
      </c>
      <c r="C6" s="48"/>
      <c r="D6" s="48"/>
      <c r="E6" s="48"/>
      <c r="F6" s="48"/>
      <c r="G6" s="1"/>
      <c r="H6" s="1"/>
    </row>
    <row r="7" spans="1:8" ht="28" customHeight="1">
      <c r="A7" s="3"/>
      <c r="B7" s="49"/>
      <c r="C7" s="49"/>
      <c r="D7" s="49"/>
      <c r="E7" s="49"/>
      <c r="F7" s="49"/>
      <c r="G7" s="1"/>
      <c r="H7" s="1"/>
    </row>
    <row r="8" spans="1:8">
      <c r="A8" s="3"/>
      <c r="B8" s="3"/>
      <c r="C8" s="3"/>
      <c r="D8" s="3"/>
      <c r="E8" s="3"/>
      <c r="F8" s="3"/>
      <c r="G8" s="1"/>
      <c r="H8" s="1"/>
    </row>
    <row r="9" spans="1:8" ht="23.15" customHeight="1">
      <c r="A9" s="3"/>
      <c r="B9" s="39" t="s">
        <v>3</v>
      </c>
      <c r="C9" s="39"/>
      <c r="D9" s="39"/>
      <c r="E9" s="39"/>
      <c r="F9" s="39"/>
      <c r="G9" s="1"/>
      <c r="H9" s="1"/>
    </row>
    <row r="10" spans="1:8">
      <c r="A10" s="3"/>
      <c r="B10" s="10"/>
      <c r="C10" s="10"/>
      <c r="D10" s="3"/>
      <c r="E10" s="3"/>
      <c r="F10" s="3"/>
      <c r="G10" s="1"/>
      <c r="H10" s="1"/>
    </row>
    <row r="11" spans="1:8">
      <c r="A11" s="3"/>
      <c r="B11" s="4" t="s">
        <v>4</v>
      </c>
      <c r="C11" s="4" t="s">
        <v>5</v>
      </c>
      <c r="D11" s="3"/>
      <c r="E11" s="3"/>
      <c r="F11" s="3"/>
      <c r="G11" s="1"/>
      <c r="H11" s="1"/>
    </row>
    <row r="12" spans="1:8" ht="23.15" customHeight="1">
      <c r="A12" s="3"/>
      <c r="B12" s="27" t="s">
        <v>6</v>
      </c>
      <c r="C12" s="13">
        <v>650000</v>
      </c>
      <c r="D12" s="3"/>
      <c r="E12" s="3"/>
      <c r="F12" s="3"/>
      <c r="G12" s="1"/>
      <c r="H12" s="1"/>
    </row>
    <row r="13" spans="1:8" ht="23.15" customHeight="1">
      <c r="A13" s="3"/>
      <c r="B13" s="27" t="s">
        <v>7</v>
      </c>
      <c r="C13" s="13">
        <v>35000</v>
      </c>
      <c r="D13" s="3"/>
      <c r="E13" s="3"/>
      <c r="F13" s="3"/>
      <c r="G13" s="1"/>
      <c r="H13" s="1"/>
    </row>
    <row r="14" spans="1:8" ht="23.15" customHeight="1">
      <c r="A14" s="3"/>
      <c r="B14" s="27" t="s">
        <v>8</v>
      </c>
      <c r="C14" s="13">
        <v>425000</v>
      </c>
      <c r="D14" s="3"/>
      <c r="E14" s="3"/>
      <c r="F14" s="3"/>
      <c r="G14" s="1"/>
      <c r="H14" s="1"/>
    </row>
    <row r="15" spans="1:8" ht="23.15" customHeight="1">
      <c r="A15" s="3"/>
      <c r="B15" s="15" t="s">
        <v>9</v>
      </c>
      <c r="C15" s="16">
        <f>SUM(C12:C13)-C14</f>
        <v>260000</v>
      </c>
      <c r="D15" s="3"/>
      <c r="E15" s="3"/>
      <c r="F15" s="3"/>
      <c r="G15" s="1"/>
      <c r="H15" s="1"/>
    </row>
    <row r="16" spans="1:8" ht="23.15" customHeight="1">
      <c r="A16" s="3"/>
      <c r="B16" s="27" t="s">
        <v>10</v>
      </c>
      <c r="C16" s="28">
        <f>C15*0.25</f>
        <v>65000</v>
      </c>
      <c r="D16" s="3"/>
      <c r="E16" s="3"/>
      <c r="F16" s="3"/>
      <c r="G16" s="1"/>
      <c r="H16" s="1"/>
    </row>
    <row r="17" spans="1:8" ht="23.15" customHeight="1">
      <c r="A17" s="3"/>
      <c r="B17" s="27" t="s">
        <v>11</v>
      </c>
      <c r="C17" s="13">
        <v>20000</v>
      </c>
      <c r="D17" s="3"/>
      <c r="E17" s="3"/>
      <c r="F17" s="3"/>
      <c r="G17" s="1"/>
      <c r="H17" s="1"/>
    </row>
    <row r="18" spans="1:8" ht="23.15" customHeight="1">
      <c r="A18" s="3"/>
      <c r="B18" s="27" t="s">
        <v>12</v>
      </c>
      <c r="C18" s="13">
        <v>30000</v>
      </c>
      <c r="D18" s="3"/>
      <c r="E18" s="3"/>
      <c r="F18" s="3"/>
      <c r="G18" s="1"/>
      <c r="H18" s="1"/>
    </row>
    <row r="19" spans="1:8" ht="23.15" customHeight="1">
      <c r="A19" s="3"/>
      <c r="B19" s="15" t="s">
        <v>13</v>
      </c>
      <c r="C19" s="16">
        <f>C15-SUM(C16:C18)</f>
        <v>145000</v>
      </c>
      <c r="D19" s="3"/>
      <c r="E19" s="3"/>
      <c r="F19" s="3"/>
      <c r="G19" s="1"/>
      <c r="H19" s="1"/>
    </row>
    <row r="20" spans="1:8">
      <c r="A20" s="3"/>
      <c r="B20" s="3"/>
      <c r="C20" s="5"/>
      <c r="D20" s="3"/>
      <c r="E20" s="3"/>
      <c r="F20" s="3"/>
      <c r="G20" s="1"/>
      <c r="H20" s="1"/>
    </row>
    <row r="21" spans="1:8" ht="23.15" customHeight="1">
      <c r="A21" s="3"/>
      <c r="B21" s="39" t="s">
        <v>14</v>
      </c>
      <c r="C21" s="50"/>
      <c r="D21" s="39"/>
      <c r="E21" s="39"/>
      <c r="F21" s="39"/>
      <c r="G21" s="1"/>
      <c r="H21" s="1"/>
    </row>
    <row r="22" spans="1:8">
      <c r="A22" s="3"/>
      <c r="B22" s="10"/>
      <c r="C22" s="11"/>
      <c r="D22" s="3"/>
      <c r="E22" s="12"/>
      <c r="F22" s="12"/>
      <c r="G22" s="1"/>
      <c r="H22" s="1"/>
    </row>
    <row r="23" spans="1:8">
      <c r="A23" s="3"/>
      <c r="B23" s="4" t="s">
        <v>15</v>
      </c>
      <c r="C23" s="6" t="s">
        <v>5</v>
      </c>
      <c r="D23" s="3"/>
      <c r="E23" s="45" t="s">
        <v>16</v>
      </c>
      <c r="F23" s="47"/>
      <c r="G23" s="1"/>
      <c r="H23" s="1"/>
    </row>
    <row r="24" spans="1:8">
      <c r="A24" s="3"/>
      <c r="B24" s="27" t="s">
        <v>17</v>
      </c>
      <c r="C24" s="13">
        <v>24000</v>
      </c>
      <c r="D24" s="3"/>
      <c r="E24" s="2" t="s">
        <v>18</v>
      </c>
      <c r="F24" s="2" t="s">
        <v>19</v>
      </c>
      <c r="G24" s="1"/>
      <c r="H24" s="1"/>
    </row>
    <row r="25" spans="1:8">
      <c r="A25" s="3"/>
      <c r="B25" s="27" t="s">
        <v>20</v>
      </c>
      <c r="C25" s="28">
        <f>'Loan Calculator'!C16</f>
        <v>103034.38675752736</v>
      </c>
      <c r="D25" s="3"/>
      <c r="E25" s="17" t="s">
        <v>21</v>
      </c>
      <c r="F25" s="18" t="s">
        <v>22</v>
      </c>
      <c r="G25" s="1"/>
      <c r="H25" s="1"/>
    </row>
    <row r="26" spans="1:8">
      <c r="A26" s="3"/>
      <c r="B26" s="15" t="s">
        <v>23</v>
      </c>
      <c r="C26" s="16">
        <f>SUM(C24:C25)</f>
        <v>127034.38675752736</v>
      </c>
      <c r="D26" s="3"/>
      <c r="E26" s="2" t="s">
        <v>24</v>
      </c>
      <c r="F26" s="2" t="s">
        <v>25</v>
      </c>
      <c r="G26" s="1"/>
      <c r="H26" s="1"/>
    </row>
    <row r="27" spans="1:8">
      <c r="A27" s="3"/>
      <c r="B27" s="3"/>
      <c r="C27" s="3"/>
      <c r="D27" s="3"/>
      <c r="E27" s="17" t="s">
        <v>26</v>
      </c>
      <c r="F27" s="18" t="s">
        <v>27</v>
      </c>
      <c r="G27" s="1"/>
      <c r="H27" s="1"/>
    </row>
    <row r="28" spans="1:8" ht="24" customHeight="1">
      <c r="A28" s="3"/>
      <c r="B28" s="37" t="s">
        <v>28</v>
      </c>
      <c r="C28" s="37"/>
      <c r="D28" s="37"/>
      <c r="E28" s="45"/>
      <c r="F28" s="46"/>
      <c r="G28" s="1"/>
      <c r="H28" s="1"/>
    </row>
    <row r="29" spans="1:8" ht="23.15" customHeight="1">
      <c r="A29" s="3"/>
      <c r="B29" s="8"/>
      <c r="C29" s="8"/>
      <c r="D29" s="8"/>
      <c r="E29" s="8"/>
      <c r="F29" s="8"/>
      <c r="G29" s="1"/>
      <c r="H29" s="1"/>
    </row>
    <row r="30" spans="1:8">
      <c r="A30" s="3"/>
      <c r="B30" s="10" t="s">
        <v>29</v>
      </c>
      <c r="C30" s="10" t="s">
        <v>30</v>
      </c>
      <c r="D30" s="3"/>
      <c r="E30" s="3"/>
      <c r="F30" s="3"/>
      <c r="G30" s="1"/>
      <c r="H30" s="1"/>
    </row>
    <row r="31" spans="1:8">
      <c r="A31" s="3"/>
      <c r="B31" s="15" t="s">
        <v>31</v>
      </c>
      <c r="C31" s="19">
        <f>IFERROR(C19/C26,0)</f>
        <v>1.1414232295761297</v>
      </c>
      <c r="D31" s="3"/>
      <c r="E31" s="3"/>
      <c r="F31" s="3"/>
      <c r="G31" s="1"/>
      <c r="H31" s="1"/>
    </row>
    <row r="32" spans="1:8">
      <c r="A32" s="3"/>
      <c r="B32" s="27" t="s">
        <v>32</v>
      </c>
      <c r="C32" s="20">
        <v>1.35</v>
      </c>
      <c r="D32" s="3"/>
      <c r="E32" s="3"/>
      <c r="F32" s="3"/>
      <c r="G32" s="1"/>
      <c r="H32" s="1"/>
    </row>
    <row r="33" spans="1:8">
      <c r="A33" s="3"/>
      <c r="B33" s="27" t="s">
        <v>33</v>
      </c>
      <c r="C33" s="29">
        <f>C31-C32</f>
        <v>-0.20857677042387035</v>
      </c>
      <c r="D33" s="3"/>
      <c r="E33" s="3"/>
      <c r="F33" s="3"/>
      <c r="G33" s="1"/>
      <c r="H33" s="1"/>
    </row>
    <row r="34" spans="1:8">
      <c r="A34" s="3"/>
      <c r="B34" s="27" t="s">
        <v>34</v>
      </c>
      <c r="C34" s="28">
        <f>IFERROR(C19/C32,0)</f>
        <v>107407.4074074074</v>
      </c>
      <c r="D34" s="3"/>
      <c r="E34" s="3"/>
      <c r="F34" s="3"/>
      <c r="G34" s="1"/>
      <c r="H34" s="1"/>
    </row>
    <row r="35" spans="1:8">
      <c r="A35" s="3"/>
      <c r="B35" s="27" t="s">
        <v>35</v>
      </c>
      <c r="C35" s="28">
        <f>MAX(C34-C24,0)</f>
        <v>83407.407407407401</v>
      </c>
      <c r="D35" s="3"/>
      <c r="E35" s="3"/>
      <c r="F35" s="3"/>
      <c r="G35" s="1"/>
      <c r="H35" s="1"/>
    </row>
    <row r="36" spans="1:8">
      <c r="A36" s="3"/>
      <c r="B36" s="3"/>
      <c r="C36" s="3"/>
      <c r="D36" s="3"/>
      <c r="E36" s="3"/>
      <c r="F36" s="3"/>
      <c r="G36" s="1"/>
      <c r="H36" s="1"/>
    </row>
    <row r="37" spans="1:8" ht="47" customHeight="1">
      <c r="A37" s="3"/>
      <c r="B37" s="44" t="s">
        <v>53</v>
      </c>
      <c r="C37" s="44"/>
      <c r="D37" s="44"/>
      <c r="E37" s="44"/>
      <c r="F37" s="44"/>
      <c r="G37" s="1"/>
      <c r="H37" s="1"/>
    </row>
    <row r="38" spans="1:8" s="3" customFormat="1" ht="28" customHeight="1"/>
    <row r="39" spans="1:8" s="3" customFormat="1" ht="24" customHeight="1"/>
    <row r="40" spans="1:8" s="3" customFormat="1" ht="14" customHeight="1"/>
    <row r="41" spans="1:8" s="3" customFormat="1" ht="14" customHeight="1"/>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sheetData>
  <mergeCells count="9">
    <mergeCell ref="A1:F1"/>
    <mergeCell ref="B37:F37"/>
    <mergeCell ref="B28:F28"/>
    <mergeCell ref="E23:F23"/>
    <mergeCell ref="B3:F3"/>
    <mergeCell ref="B4:F4"/>
    <mergeCell ref="B6:F7"/>
    <mergeCell ref="B9:F9"/>
    <mergeCell ref="B21:F21"/>
  </mergeCells>
  <conditionalFormatting sqref="C31">
    <cfRule type="cellIs" dxfId="2" priority="1" operator="lessThan">
      <formula>1</formula>
    </cfRule>
    <cfRule type="cellIs" dxfId="1" priority="2" operator="between">
      <formula>1</formula>
    </cfRule>
    <cfRule type="cellIs" dxfId="0" priority="3" operator="greaterThanOrEqual">
      <formula>1.25</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
  <sheetViews>
    <sheetView showGridLines="0" topLeftCell="A9" zoomScaleNormal="100" zoomScaleSheetLayoutView="100" workbookViewId="0">
      <selection activeCell="D13" sqref="D13:F13"/>
    </sheetView>
  </sheetViews>
  <sheetFormatPr defaultRowHeight="14"/>
  <cols>
    <col min="1" max="1" width="3" customWidth="1"/>
    <col min="2" max="2" width="40" customWidth="1"/>
    <col min="3" max="3" width="20" customWidth="1"/>
    <col min="4" max="4" width="4" customWidth="1"/>
    <col min="5" max="5" width="23" customWidth="1"/>
    <col min="6" max="6" width="35" customWidth="1"/>
  </cols>
  <sheetData>
    <row r="1" spans="1:8" ht="75" customHeight="1">
      <c r="A1" s="31"/>
      <c r="B1" s="31"/>
      <c r="C1" s="31"/>
      <c r="D1" s="31"/>
      <c r="E1" s="31"/>
      <c r="F1" s="31"/>
      <c r="G1" s="1"/>
      <c r="H1" s="1"/>
    </row>
    <row r="2" spans="1:8" ht="34" customHeight="1">
      <c r="A2" s="3"/>
      <c r="B2" s="33" t="s">
        <v>37</v>
      </c>
      <c r="C2" s="33"/>
      <c r="D2" s="34"/>
      <c r="E2" s="34"/>
      <c r="F2" s="34"/>
      <c r="G2" s="1"/>
      <c r="H2" s="1"/>
    </row>
    <row r="3" spans="1:8" ht="30" customHeight="1">
      <c r="A3" s="3"/>
      <c r="B3" s="35" t="s">
        <v>38</v>
      </c>
      <c r="C3" s="35"/>
      <c r="D3" s="36"/>
      <c r="E3" s="36"/>
      <c r="F3" s="36"/>
      <c r="G3" s="1"/>
      <c r="H3" s="1"/>
    </row>
    <row r="4" spans="1:8" ht="36" customHeight="1">
      <c r="A4" s="3"/>
      <c r="B4" s="2"/>
      <c r="C4" s="2"/>
      <c r="D4" s="1"/>
      <c r="E4" s="1"/>
      <c r="F4" s="1"/>
      <c r="G4" s="1"/>
      <c r="H4" s="1"/>
    </row>
    <row r="5" spans="1:8" ht="16">
      <c r="A5" s="3"/>
      <c r="B5" s="37" t="s">
        <v>39</v>
      </c>
      <c r="C5" s="37"/>
      <c r="D5" s="38"/>
      <c r="E5" s="38"/>
      <c r="F5" s="38"/>
      <c r="G5" s="1"/>
      <c r="H5" s="1"/>
    </row>
    <row r="6" spans="1:8" ht="23.15" customHeight="1">
      <c r="A6" s="3"/>
      <c r="B6" s="9"/>
      <c r="C6" s="9"/>
      <c r="D6" s="1"/>
      <c r="E6" s="1"/>
      <c r="F6" s="1"/>
      <c r="G6" s="1"/>
      <c r="H6" s="1"/>
    </row>
    <row r="7" spans="1:8">
      <c r="A7" s="3"/>
      <c r="B7" s="12" t="s">
        <v>40</v>
      </c>
      <c r="C7" s="12" t="s">
        <v>5</v>
      </c>
      <c r="D7" s="1"/>
      <c r="E7" s="1"/>
      <c r="F7" s="1"/>
      <c r="G7" s="1"/>
      <c r="H7" s="1"/>
    </row>
    <row r="8" spans="1:8">
      <c r="A8" s="3"/>
      <c r="B8" s="22" t="s">
        <v>41</v>
      </c>
      <c r="C8" s="24">
        <v>650000</v>
      </c>
      <c r="D8" s="1"/>
      <c r="E8" s="1"/>
      <c r="F8" s="1"/>
      <c r="G8" s="1"/>
      <c r="H8" s="1"/>
    </row>
    <row r="9" spans="1:8">
      <c r="A9" s="3"/>
      <c r="B9" s="22" t="s">
        <v>42</v>
      </c>
      <c r="C9" s="23">
        <v>120</v>
      </c>
      <c r="D9" s="1"/>
      <c r="E9" s="1"/>
      <c r="F9" s="1"/>
      <c r="G9" s="1"/>
      <c r="H9" s="1"/>
    </row>
    <row r="10" spans="1:8">
      <c r="A10" s="3"/>
      <c r="B10" s="22" t="s">
        <v>43</v>
      </c>
      <c r="C10" s="25">
        <v>9.9900000000000003E-2</v>
      </c>
      <c r="D10" s="1"/>
      <c r="E10" s="1"/>
      <c r="F10" s="1"/>
      <c r="G10" s="1"/>
      <c r="H10" s="1"/>
    </row>
    <row r="11" spans="1:8">
      <c r="A11" s="3"/>
      <c r="B11" s="22" t="s">
        <v>44</v>
      </c>
      <c r="C11" s="25">
        <v>0.03</v>
      </c>
      <c r="D11" s="1"/>
      <c r="E11" s="1"/>
      <c r="F11" s="1"/>
      <c r="G11" s="1"/>
      <c r="H11" s="1"/>
    </row>
    <row r="12" spans="1:8">
      <c r="A12" s="3"/>
      <c r="B12" s="3"/>
      <c r="C12" s="3"/>
      <c r="D12" s="1"/>
      <c r="E12" s="1"/>
      <c r="F12" s="1"/>
      <c r="G12" s="1"/>
      <c r="H12" s="1"/>
    </row>
    <row r="13" spans="1:8" ht="23.15" customHeight="1">
      <c r="A13" s="3"/>
      <c r="B13" s="9" t="s">
        <v>45</v>
      </c>
      <c r="C13" s="9"/>
      <c r="D13" s="51"/>
      <c r="E13" s="51"/>
      <c r="F13" s="51"/>
      <c r="G13" s="1"/>
      <c r="H13" s="1"/>
    </row>
    <row r="14" spans="1:8">
      <c r="A14" s="3"/>
      <c r="B14" s="12"/>
      <c r="C14" s="12"/>
      <c r="D14" s="1"/>
      <c r="E14" s="1"/>
      <c r="F14" s="1"/>
      <c r="G14" s="1"/>
      <c r="H14" s="1"/>
    </row>
    <row r="15" spans="1:8">
      <c r="A15" s="3"/>
      <c r="B15" s="4" t="s">
        <v>46</v>
      </c>
      <c r="C15" s="4" t="s">
        <v>47</v>
      </c>
      <c r="D15" s="1"/>
      <c r="E15" s="1"/>
      <c r="F15" s="1"/>
      <c r="G15" s="1"/>
      <c r="H15" s="1"/>
    </row>
    <row r="16" spans="1:8">
      <c r="A16" s="3"/>
      <c r="B16" s="14" t="s">
        <v>48</v>
      </c>
      <c r="C16" s="26">
        <f>C17*12</f>
        <v>103034.38675752736</v>
      </c>
      <c r="D16" s="1"/>
      <c r="E16" s="1"/>
      <c r="F16" s="1"/>
      <c r="G16" s="1"/>
      <c r="H16" s="1"/>
    </row>
    <row r="17" spans="1:8">
      <c r="A17" s="3"/>
      <c r="B17" s="22" t="s">
        <v>49</v>
      </c>
      <c r="C17" s="30">
        <f>-PMT(C10/12,C9,C8)</f>
        <v>8586.1988964606135</v>
      </c>
      <c r="D17" s="1"/>
      <c r="E17" s="1"/>
      <c r="F17" s="1"/>
      <c r="G17" s="1"/>
      <c r="H17" s="1"/>
    </row>
    <row r="18" spans="1:8">
      <c r="A18" s="3"/>
      <c r="B18" s="22" t="s">
        <v>50</v>
      </c>
      <c r="C18" s="30">
        <f>C17*C9</f>
        <v>1030343.8675752736</v>
      </c>
      <c r="D18" s="1"/>
      <c r="E18" s="1"/>
      <c r="F18" s="1"/>
      <c r="G18" s="1"/>
      <c r="H18" s="1"/>
    </row>
    <row r="19" spans="1:8">
      <c r="A19" s="3"/>
      <c r="B19" s="22" t="s">
        <v>51</v>
      </c>
      <c r="C19" s="30">
        <f>C18-C8</f>
        <v>380343.86757527362</v>
      </c>
      <c r="D19" s="1"/>
      <c r="E19" s="1"/>
      <c r="F19" s="1"/>
      <c r="G19" s="1"/>
      <c r="H19" s="1"/>
    </row>
    <row r="20" spans="1:8">
      <c r="A20" s="3"/>
      <c r="B20" s="3"/>
      <c r="C20" s="3"/>
      <c r="D20" s="1"/>
      <c r="E20" s="1"/>
      <c r="F20" s="1"/>
      <c r="G20" s="1"/>
      <c r="H20" s="1"/>
    </row>
    <row r="21" spans="1:8" ht="58" customHeight="1">
      <c r="A21" s="3"/>
      <c r="B21" s="21"/>
      <c r="C21" s="21"/>
      <c r="D21" s="1"/>
      <c r="E21" s="1"/>
      <c r="F21" s="1"/>
      <c r="G21" s="1"/>
      <c r="H21" s="1"/>
    </row>
    <row r="22" spans="1:8" ht="26.15" customHeight="1">
      <c r="A22" s="3"/>
      <c r="B22" s="40" t="s">
        <v>52</v>
      </c>
      <c r="C22" s="40"/>
      <c r="D22" s="41"/>
      <c r="E22" s="41"/>
      <c r="F22" s="41"/>
      <c r="G22" s="1"/>
      <c r="H22" s="1"/>
    </row>
    <row r="23" spans="1:8" ht="26.15" customHeight="1">
      <c r="A23" s="3"/>
      <c r="B23" s="42" t="s">
        <v>36</v>
      </c>
      <c r="C23" s="42"/>
      <c r="D23" s="41"/>
      <c r="E23" s="41"/>
      <c r="F23" s="41"/>
      <c r="G23" s="1"/>
      <c r="H23" s="1"/>
    </row>
    <row r="24" spans="1:8">
      <c r="A24" s="3"/>
      <c r="B24" s="32"/>
      <c r="C24" s="32"/>
      <c r="D24" s="1"/>
      <c r="E24" s="1"/>
      <c r="F24" s="1"/>
      <c r="G24" s="1"/>
      <c r="H24" s="1"/>
    </row>
    <row r="25" spans="1:8">
      <c r="A25" s="1"/>
      <c r="B25" s="1"/>
      <c r="C25" s="1"/>
      <c r="D25" s="1"/>
      <c r="E25" s="1"/>
      <c r="F25" s="1"/>
      <c r="G25" s="1"/>
      <c r="H25" s="1"/>
    </row>
    <row r="26" spans="1:8">
      <c r="A26" s="1"/>
      <c r="B26" s="1"/>
      <c r="C26" s="1"/>
      <c r="D26" s="1"/>
      <c r="E26" s="1"/>
      <c r="F26" s="1"/>
      <c r="G26" s="1"/>
      <c r="H26" s="1"/>
    </row>
    <row r="27" spans="1:8">
      <c r="A27" s="1"/>
      <c r="B27" s="1"/>
      <c r="C27" s="1"/>
      <c r="D27" s="1"/>
      <c r="E27" s="1"/>
      <c r="F27" s="1"/>
      <c r="G27" s="1"/>
      <c r="H27" s="1"/>
    </row>
    <row r="28" spans="1:8">
      <c r="A28" s="1"/>
      <c r="B28" s="1"/>
      <c r="C28" s="1"/>
      <c r="D28" s="1"/>
      <c r="E28" s="1"/>
      <c r="F28" s="1"/>
      <c r="G28" s="1"/>
      <c r="H28" s="1"/>
    </row>
    <row r="29" spans="1:8">
      <c r="A29" s="1"/>
      <c r="B29" s="1"/>
      <c r="C29" s="1"/>
      <c r="D29" s="1"/>
      <c r="E29" s="1"/>
      <c r="F29" s="1"/>
      <c r="G29" s="1"/>
      <c r="H29" s="1"/>
    </row>
    <row r="30" spans="1:8">
      <c r="A30" s="1"/>
      <c r="B30" s="1"/>
      <c r="C30" s="1"/>
      <c r="D30" s="1"/>
      <c r="E30" s="1"/>
      <c r="F30" s="1"/>
      <c r="G30" s="1"/>
      <c r="H30" s="1"/>
    </row>
    <row r="31" spans="1:8">
      <c r="A31" s="1"/>
      <c r="B31" s="1"/>
      <c r="C31" s="1"/>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sheetData>
  <mergeCells count="6">
    <mergeCell ref="A1:F1"/>
    <mergeCell ref="B24:C24"/>
    <mergeCell ref="B2:F2"/>
    <mergeCell ref="B3:F3"/>
    <mergeCell ref="B5:F5"/>
    <mergeCell ref="B22:F2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eCorrectedByUser xmlns="0a47d333-6d7c-466a-acf2-5e3d34ba3c26" xsi:nil="true"/>
    <PrimeClassificationStatus xmlns="0a47d333-6d7c-466a-acf2-5e3d34ba3c26" xsi:nil="true"/>
    <File_x0020_summary xmlns="7c5214ba-c91f-4af0-9edd-a2fb7f601298">Debt Service Coverage Ratio tool for estimating an agency’s ability to support existing and proposed debt. It calculates CFADS, total annual debt service, DSCR, lender target, debt-service capacity, and proposed loan payment results. DSCR above 1.00x indi</File_x0020_summary>
    <PrimeClassificationStatusDetails xmlns="0a47d333-6d7c-466a-acf2-5e3d34ba3c26" xsi:nil="true"/>
    <PrimeLastClassified xmlns="0a47d333-6d7c-466a-acf2-5e3d34ba3c26" xsi:nil="true"/>
    <lcf76f155ced4ddcb4097134ff3c332f xmlns="7c5214ba-c91f-4af0-9edd-a2fb7f601298">
      <Terms xmlns="http://schemas.microsoft.com/office/infopath/2007/PartnerControls"/>
    </lcf76f155ced4ddcb4097134ff3c332f>
    <TaxCatchAll xmlns="0a47d333-6d7c-466a-acf2-5e3d34ba3c2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D6B4BF875A1D4EA6DFCD6CDBB9C87D" ma:contentTypeVersion="17" ma:contentTypeDescription="Create a new document." ma:contentTypeScope="" ma:versionID="09c4d25812aaeb2944c142ac9201897b">
  <xsd:schema xmlns:xsd="http://www.w3.org/2001/XMLSchema" xmlns:xs="http://www.w3.org/2001/XMLSchema" xmlns:p="http://schemas.microsoft.com/office/2006/metadata/properties" xmlns:ns2="7c5214ba-c91f-4af0-9edd-a2fb7f601298" xmlns:ns3="0a47d333-6d7c-466a-acf2-5e3d34ba3c26" targetNamespace="http://schemas.microsoft.com/office/2006/metadata/properties" ma:root="true" ma:fieldsID="56a63d4cb8c67e1250ef299ef3138963" ns2:_="" ns3:_="">
    <xsd:import namespace="7c5214ba-c91f-4af0-9edd-a2fb7f601298"/>
    <xsd:import namespace="0a47d333-6d7c-466a-acf2-5e3d34ba3c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File_x0020_summary"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14ba-c91f-4af0-9edd-a2fb7f601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cb551c6-261b-43ff-a5b1-9451d88b1f1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File_x0020_summary" ma:index="20" nillable="true" ma:displayName="File summary" ma:internalName="File_x0020_summar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7d333-6d7c-466a-acf2-5e3d34ba3c2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1e1cc19-8a9e-4ea6-b0b4-86ef8f308995}" ma:internalName="TaxCatchAll" ma:showField="CatchAllData" ma:web="0a47d333-6d7c-466a-acf2-5e3d34ba3c26">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1" nillable="true" ma:displayName="Processing status" ma:internalName="PrimeClassificationStatus">
      <xsd:simpleType>
        <xsd:restriction base="dms:Text"/>
      </xsd:simpleType>
    </xsd:element>
    <xsd:element name="PrimeClassificationStatusDetails" ma:index="22" nillable="true" ma:displayName="Processing details" ma:internalName="PrimeClassificationStatusDetails">
      <xsd:simpleType>
        <xsd:restriction base="dms:Note">
          <xsd:maxLength value="255"/>
        </xsd:restriction>
      </xsd:simpleType>
    </xsd:element>
    <xsd:element name="PrimeLastClassified" ma:index="23" nillable="true" ma:displayName="Processed" ma:internalName="PrimeLastClassified">
      <xsd:simpleType>
        <xsd:restriction base="dms:DateTime"/>
      </xsd:simpleType>
    </xsd:element>
    <xsd:element name="PrimeCorrectedByUser" ma:index="24"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B23833-D207-4132-A955-A5F12F32FAD3}">
  <ds:schemaRefs>
    <ds:schemaRef ds:uri="http://schemas.microsoft.com/office/2006/metadata/properties"/>
    <ds:schemaRef ds:uri="http://schemas.microsoft.com/office/infopath/2007/PartnerControls"/>
    <ds:schemaRef ds:uri="0a47d333-6d7c-466a-acf2-5e3d34ba3c26"/>
    <ds:schemaRef ds:uri="7c5214ba-c91f-4af0-9edd-a2fb7f601298"/>
  </ds:schemaRefs>
</ds:datastoreItem>
</file>

<file path=customXml/itemProps2.xml><?xml version="1.0" encoding="utf-8"?>
<ds:datastoreItem xmlns:ds="http://schemas.openxmlformats.org/officeDocument/2006/customXml" ds:itemID="{AE9AEE91-56AE-4D65-AEE0-90BFEAB868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214ba-c91f-4af0-9edd-a2fb7f601298"/>
    <ds:schemaRef ds:uri="0a47d333-6d7c-466a-acf2-5e3d34ba3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311306-A02E-4D54-AB0C-4ED585CB2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DSCR Tool</vt:lpstr>
      <vt:lpstr>Loan 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Laski</dc:creator>
  <cp:keywords/>
  <dc:description/>
  <cp:lastModifiedBy>Sam Laski</cp:lastModifiedBy>
  <cp:revision/>
  <dcterms:created xsi:type="dcterms:W3CDTF">2026-10-23T19:30:34Z</dcterms:created>
  <dcterms:modified xsi:type="dcterms:W3CDTF">2026-10-23T20:18:56Z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0x0101008BD6B4BF875A1D4EA6DFCD6CDBB9C87D</vt:lpwstr>
  </property>
  <property fmtid="{D5CDD505-2E9C-101B-9397-08002B2CF9AE}" pid="3" name="MediaServiceImageTags">
    <vt:lpwstr/>
  </property>
</Properties>
</file>